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Juan Felipe 2021\Julio\Servicio de urgencias\Gestión del servicio de urgencias\"/>
    </mc:Choice>
  </mc:AlternateContent>
  <bookViews>
    <workbookView xWindow="0" yWindow="0" windowWidth="20490" windowHeight="7155"/>
  </bookViews>
  <sheets>
    <sheet name="Medicamentos_en_goteo_continuo" sheetId="1" r:id="rId1"/>
    <sheet name="Cálculo dosis en ml-hora_MED" sheetId="3" r:id="rId2"/>
    <sheet name="Calculo dosis por peso-ENF" sheetId="4" r:id="rId3"/>
    <sheet name="Control_de_cambios" sheetId="2" r:id="rId4"/>
  </sheets>
  <definedNames>
    <definedName name="_xlnm._FilterDatabase" localSheetId="1" hidden="1">'Cálculo dosis en ml-hora_MED'!$A$3:$H$3</definedName>
    <definedName name="_xlnm._FilterDatabase" localSheetId="2" hidden="1">'Calculo dosis por peso-ENF'!$A$3:$H$3</definedName>
    <definedName name="_xlnm._FilterDatabase" localSheetId="0" hidden="1">Medicamentos_en_goteo_continuo!$A$6:$F$6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3" l="1"/>
  <c r="H4" i="4"/>
  <c r="C15" i="4" l="1"/>
  <c r="H8" i="4"/>
  <c r="H9" i="4"/>
  <c r="H12" i="4"/>
  <c r="H5" i="4"/>
  <c r="H6" i="4"/>
  <c r="H13" i="4"/>
  <c r="H7" i="4"/>
  <c r="H10" i="4"/>
  <c r="H10" i="3"/>
  <c r="H7" i="3"/>
  <c r="H13" i="3"/>
  <c r="H6" i="3"/>
  <c r="H5" i="3"/>
  <c r="H12" i="3"/>
  <c r="H9" i="3"/>
  <c r="H8" i="3"/>
  <c r="C15" i="3"/>
  <c r="I8" i="1" l="1"/>
  <c r="P8" i="1"/>
  <c r="P10" i="1"/>
  <c r="J8" i="1"/>
  <c r="O9" i="1"/>
  <c r="O8" i="1"/>
</calcChain>
</file>

<file path=xl/sharedStrings.xml><?xml version="1.0" encoding="utf-8"?>
<sst xmlns="http://schemas.openxmlformats.org/spreadsheetml/2006/main" count="192" uniqueCount="117">
  <si>
    <t>Medicamento</t>
  </si>
  <si>
    <t>Ampollas</t>
  </si>
  <si>
    <t>Mezcla</t>
  </si>
  <si>
    <t>Concentración</t>
  </si>
  <si>
    <t>Midazolam</t>
  </si>
  <si>
    <t>Fentanilo</t>
  </si>
  <si>
    <t>Noradrenalina</t>
  </si>
  <si>
    <t>Dopamina</t>
  </si>
  <si>
    <t>Nitroglicerina</t>
  </si>
  <si>
    <t>Labetalol</t>
  </si>
  <si>
    <t>Dobutamina</t>
  </si>
  <si>
    <t>Insulina Cristalina</t>
  </si>
  <si>
    <t>Omeprazol</t>
  </si>
  <si>
    <t>1 a 2 mcg/kg/hora</t>
  </si>
  <si>
    <t>Dosis para goteo continuo</t>
  </si>
  <si>
    <t>0,5 mg/10 ml</t>
  </si>
  <si>
    <t>1 amp. + 90 ml SSN</t>
  </si>
  <si>
    <t>0,1 a 0,5 mcg/kg/minuto</t>
  </si>
  <si>
    <t>4 mg/4 ml</t>
  </si>
  <si>
    <t>1 amp. + 121 ml SSN</t>
  </si>
  <si>
    <t>0,01 a 0,06 mg/kg/hora</t>
  </si>
  <si>
    <t>Dopa: 0,5 a 2 mcg/kg/minuto
Beta: 2 a 10 mcg/kg/minuto
Alfa: &gt; 10 mcg/kg/minuto</t>
  </si>
  <si>
    <t>200 mg/5 ml</t>
  </si>
  <si>
    <t>1 amp. + 120 ml SSN</t>
  </si>
  <si>
    <t>2 a 10 mcg/kg/minuto</t>
  </si>
  <si>
    <t>250 mg/20 ml</t>
  </si>
  <si>
    <t>1 amp. + 105 ml DAD 5%.</t>
  </si>
  <si>
    <t xml:space="preserve">Fórmula de cálculo </t>
  </si>
  <si>
    <t>5 a 10 mcg/kg/minuto</t>
  </si>
  <si>
    <t>50 mg/10 ml</t>
  </si>
  <si>
    <t>1 amp. + 115 ml DAD 5%</t>
  </si>
  <si>
    <t>8 mg/hora (por 72 horas)</t>
  </si>
  <si>
    <t>40 mg/10 ml</t>
  </si>
  <si>
    <t>2 amp. + 80 ml SSN</t>
  </si>
  <si>
    <t>10 ml/hora (estándar)</t>
  </si>
  <si>
    <t>Según criterio médico</t>
  </si>
  <si>
    <t>1.000 U/10 ml</t>
  </si>
  <si>
    <t>1 ml + 99 ml SSN</t>
  </si>
  <si>
    <t>Sulfato de Magnesio</t>
  </si>
  <si>
    <t>1 g/hora</t>
  </si>
  <si>
    <t>50 ml/hora (estándar)</t>
  </si>
  <si>
    <t>Morfina</t>
  </si>
  <si>
    <t>10 mg/ 1 ml</t>
  </si>
  <si>
    <t>SSN 3%</t>
  </si>
  <si>
    <t>Dosis por kg/h</t>
  </si>
  <si>
    <t>Dosis en ml/h</t>
  </si>
  <si>
    <t>ml/h</t>
  </si>
  <si>
    <t>Dosis del goteo continuo</t>
  </si>
  <si>
    <t>Peso</t>
  </si>
  <si>
    <t>Dosis en ml/hora = 
Dosis goteo x Peso/Concentración en mg/ml</t>
  </si>
  <si>
    <t>Dosis en ml/hora = 
Dosis goteo x Peso/Concentración en mcg/ml</t>
  </si>
  <si>
    <t>Dosis en ml/hora = 
Dosis goteo x Peso X 60/Concentración en mcg/ml</t>
  </si>
  <si>
    <t>Dosis ml/hora = 
Dosis goteo x Peso X 60/Concentración en mcg/ml</t>
  </si>
  <si>
    <t xml:space="preserve"> 1 a 5 mg/h</t>
  </si>
  <si>
    <t>1 amp. en 99 ml SSN</t>
  </si>
  <si>
    <t>10 a 50 ml/hora</t>
  </si>
  <si>
    <t>Cloruro de sodio
20 mEq/10 ml</t>
  </si>
  <si>
    <t>10 amp. + 400 ml SSN</t>
  </si>
  <si>
    <t>5 mg/5 ml</t>
  </si>
  <si>
    <r>
      <t xml:space="preserve">500 mcg/100 ml 
</t>
    </r>
    <r>
      <rPr>
        <b/>
        <sz val="10"/>
        <color theme="1"/>
        <rFont val="Arial"/>
        <family val="2"/>
      </rPr>
      <t>(5 mcg/ml)</t>
    </r>
  </si>
  <si>
    <r>
      <t xml:space="preserve">4.000 mcg/125 ml 
</t>
    </r>
    <r>
      <rPr>
        <b/>
        <sz val="10"/>
        <color theme="1"/>
        <rFont val="Arial"/>
        <family val="2"/>
      </rPr>
      <t>(32 mcg/ml)</t>
    </r>
  </si>
  <si>
    <r>
      <t xml:space="preserve">200.000 mcg/125 ml </t>
    </r>
    <r>
      <rPr>
        <b/>
        <sz val="10"/>
        <color theme="1"/>
        <rFont val="Arial"/>
        <family val="2"/>
      </rPr>
      <t>(1.600 mcg/ml)</t>
    </r>
  </si>
  <si>
    <r>
      <t xml:space="preserve">250.000 mcg/125 ml </t>
    </r>
    <r>
      <rPr>
        <b/>
        <sz val="10"/>
        <color theme="1"/>
        <rFont val="Arial"/>
        <family val="2"/>
      </rPr>
      <t>(2.000 mcg/ml)</t>
    </r>
  </si>
  <si>
    <r>
      <t xml:space="preserve">50.000 mcg/125 ml </t>
    </r>
    <r>
      <rPr>
        <b/>
        <sz val="10"/>
        <color theme="1"/>
        <rFont val="Arial"/>
        <family val="2"/>
      </rPr>
      <t>(400 mcg/ml)</t>
    </r>
  </si>
  <si>
    <r>
      <t xml:space="preserve">100 U/100 ml 
</t>
    </r>
    <r>
      <rPr>
        <b/>
        <sz val="10"/>
        <color theme="1"/>
        <rFont val="Arial"/>
        <family val="2"/>
      </rPr>
      <t>(1 U/ml)</t>
    </r>
  </si>
  <si>
    <r>
      <t xml:space="preserve">80 mg/100 ml 
</t>
    </r>
    <r>
      <rPr>
        <b/>
        <sz val="10"/>
        <color theme="1"/>
        <rFont val="Arial"/>
        <family val="2"/>
      </rPr>
      <t>(0,8 mg/ml)</t>
    </r>
  </si>
  <si>
    <r>
      <t xml:space="preserve">10 mg/100 ml 
</t>
    </r>
    <r>
      <rPr>
        <b/>
        <sz val="10"/>
        <color theme="1"/>
        <rFont val="Arial"/>
        <family val="2"/>
      </rPr>
      <t>(0,1 mg/ml)</t>
    </r>
  </si>
  <si>
    <t>VERSIÓN</t>
  </si>
  <si>
    <t>VIGENCIA</t>
  </si>
  <si>
    <t>PAGINA 1 DE 2</t>
  </si>
  <si>
    <t>GUÍA</t>
  </si>
  <si>
    <t>CÓDIGO</t>
  </si>
  <si>
    <t>GUÍA DE MEDICAMENTOS DE USO PARA INFUSIÓN CONTINUA EN LOS SERVICIOS DE URGENCIAS, OBSERVACIÓN Y HOSPITALIZACIÓN</t>
  </si>
  <si>
    <t>GUIA</t>
  </si>
  <si>
    <t>PAGINA 2 DE 2</t>
  </si>
  <si>
    <t>CONTROL DE CAMBIOS</t>
  </si>
  <si>
    <t>Versión</t>
  </si>
  <si>
    <t>Descripción del cambio</t>
  </si>
  <si>
    <t xml:space="preserve">Fecha de aprobación </t>
  </si>
  <si>
    <t>Elaboró</t>
  </si>
  <si>
    <t>Revisó</t>
  </si>
  <si>
    <t>Aprobó</t>
  </si>
  <si>
    <t>Nombre: Irma Susana Bermudez Acosta.
Contratista área Garantia de la Calidad.</t>
  </si>
  <si>
    <t>Nombre: Ingry Alexandra Suarez Castro.
Contratista área Tecnico Cientifica.</t>
  </si>
  <si>
    <t>SU-S1-G1</t>
  </si>
  <si>
    <t>Elaboración del documento: Se elabora documento con el fin de obtener una guía institucional para mezclas de medicamentos en la ESE Carmen Emilia Ospina.</t>
  </si>
  <si>
    <t>100 mg/20 ml</t>
  </si>
  <si>
    <t xml:space="preserve">1 amp. + 80 ml SSN </t>
  </si>
  <si>
    <r>
      <t xml:space="preserve">100.000 mcg/100 ml 
</t>
    </r>
    <r>
      <rPr>
        <b/>
        <sz val="10"/>
        <color theme="1"/>
        <rFont val="Arial"/>
        <family val="2"/>
      </rPr>
      <t>(1.000 mcg/ml)</t>
    </r>
  </si>
  <si>
    <t>SSN 7%</t>
  </si>
  <si>
    <t>25 amp. + 250 ml SSN</t>
  </si>
  <si>
    <t>Solución polarizante</t>
  </si>
  <si>
    <t>20 a 150 ml/hora</t>
  </si>
  <si>
    <t>Insulina Cristalina 
1.000 U/10 ml</t>
  </si>
  <si>
    <t>1 ml (10 U) + 500 ml DAD 10%</t>
  </si>
  <si>
    <r>
      <rPr>
        <b/>
        <sz val="11"/>
        <color theme="1"/>
        <rFont val="Calibri"/>
        <family val="2"/>
        <scheme val="minor"/>
      </rPr>
      <t xml:space="preserve">Instrucciones: 
</t>
    </r>
    <r>
      <rPr>
        <sz val="11"/>
        <color theme="1"/>
        <rFont val="Calibri"/>
        <family val="2"/>
        <scheme val="minor"/>
      </rPr>
      <t>Defina la dosis deseada y determine el peso del paciente. Diligencie la dosis en la columna D de "Dosis deseada" y el peso del paciente en la columna E "Peso". El valor de la dosis en ml/hora para el goteo se calculará automáticamente en la columna G "Dosis en ml/hora".</t>
    </r>
  </si>
  <si>
    <t>10 a 50</t>
  </si>
  <si>
    <t>Dosis en ml/hora</t>
  </si>
  <si>
    <t>Dosis deseada</t>
  </si>
  <si>
    <t>Para el cálculo de la dosis en ml/hora - uso de médic@s</t>
  </si>
  <si>
    <t>Para el cálculo de la dosis en ml/hora - uso de enfermería</t>
  </si>
  <si>
    <t>Dosis por peso</t>
  </si>
  <si>
    <r>
      <rPr>
        <b/>
        <sz val="11"/>
        <color theme="1"/>
        <rFont val="Calibri"/>
        <family val="2"/>
        <scheme val="minor"/>
      </rPr>
      <t xml:space="preserve">Instrucciones: 
</t>
    </r>
    <r>
      <rPr>
        <sz val="11"/>
        <color theme="1"/>
        <rFont val="Calibri"/>
        <family val="2"/>
        <scheme val="minor"/>
      </rPr>
      <t>Una vez conocida la dosis indicada por el médico, se verifica la dosis para goteo continuo indicada. En la columna E, se diligencia la dosis en ml/hora indicada por el médico y en la columna F el peso del paciente. De manera automática, en la columna H "Dosis por peso" se calculará la dosis para goteo continuo en la unidad definida para cada medicamento, y este valor será comparado con el rango descrito en la columna B "Dosis para goteo continuo".</t>
    </r>
  </si>
  <si>
    <r>
      <t xml:space="preserve">10 U/500 ml
</t>
    </r>
    <r>
      <rPr>
        <b/>
        <sz val="10"/>
        <color theme="1"/>
        <rFont val="Arial"/>
        <family val="2"/>
      </rPr>
      <t>(0,02 U/ml)</t>
    </r>
  </si>
  <si>
    <t>3 amp. + 85 ml SSN</t>
  </si>
  <si>
    <r>
      <t xml:space="preserve">15 mg/100 ml 
</t>
    </r>
    <r>
      <rPr>
        <b/>
        <sz val="10"/>
        <color theme="1"/>
        <rFont val="Arial"/>
        <family val="2"/>
      </rPr>
      <t>(0,15 mg/ml)</t>
    </r>
  </si>
  <si>
    <t>Adrenalina</t>
  </si>
  <si>
    <t>1 a 10 mcg/kg/minuto</t>
  </si>
  <si>
    <t>1 mg/1 ml</t>
  </si>
  <si>
    <t>5 amp. + 95 ml SSN</t>
  </si>
  <si>
    <r>
      <t xml:space="preserve">5.000 mcg/100 ml 
</t>
    </r>
    <r>
      <rPr>
        <b/>
        <sz val="10"/>
        <color theme="1"/>
        <rFont val="Arial"/>
        <family val="2"/>
      </rPr>
      <t>(50 mcg/ml)</t>
    </r>
  </si>
  <si>
    <t>0,1 mcg/kg/minuto</t>
  </si>
  <si>
    <t>2 g/10 ml</t>
  </si>
  <si>
    <t>4 amp. + 360 ml DAD 5%</t>
  </si>
  <si>
    <r>
      <t xml:space="preserve">8 g/400 ml 
</t>
    </r>
    <r>
      <rPr>
        <b/>
        <sz val="10"/>
        <color theme="1"/>
        <rFont val="Arial"/>
        <family val="2"/>
      </rPr>
      <t>(20 mg/ml)</t>
    </r>
  </si>
  <si>
    <t>Modificación del documento: Se modifica el documento ajustando los items del Sulfato de Magnesio ademas de un ajuste estructural. Y con esto obtener una mejora continua en el subproceso de "Gestión del servicio de urgencias"</t>
  </si>
  <si>
    <t>Nombre: Ingry Alexandra Suarez Castro.
Contratista área Tecnico Cientifica.
Nombre: Carlos Andres Montalvo Arce.
Contratista área Tecnico Cientifica.
Nombre: Juan Felipe Cabrera Peña.
Contratista área Garantia de la Calidad.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</si>
</sst>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7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9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9" fillId="7" borderId="1" xfId="0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9" fillId="8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14" fontId="2" fillId="0" borderId="4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justify" wrapText="1"/>
    </xf>
    <xf numFmtId="0" fontId="2" fillId="0" borderId="6" xfId="0" applyFont="1" applyBorder="1" applyAlignment="1">
      <alignment horizontal="justify" wrapText="1"/>
    </xf>
    <xf numFmtId="0" fontId="2" fillId="0" borderId="7" xfId="0" applyFont="1" applyBorder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F81BD"/>
      <color rgb="FF4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28575</xdr:rowOff>
    </xdr:from>
    <xdr:to>
      <xdr:col>0</xdr:col>
      <xdr:colOff>930275</xdr:colOff>
      <xdr:row>3</xdr:row>
      <xdr:rowOff>123825</xdr:rowOff>
    </xdr:to>
    <xdr:pic>
      <xdr:nvPicPr>
        <xdr:cNvPr id="3" name="Imagen 2" descr="WhatsApp Image 2021-05-18 at 1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28600" y="28575"/>
          <a:ext cx="701675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0</xdr:col>
      <xdr:colOff>739775</xdr:colOff>
      <xdr:row>3</xdr:row>
      <xdr:rowOff>19050</xdr:rowOff>
    </xdr:to>
    <xdr:pic>
      <xdr:nvPicPr>
        <xdr:cNvPr id="3" name="Imagen 2" descr="WhatsApp Image 2021-05-18 at 1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38100" y="66675"/>
          <a:ext cx="701675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view="pageBreakPreview" zoomScaleNormal="100" zoomScaleSheetLayoutView="100" workbookViewId="0">
      <selection activeCell="H3" sqref="H3"/>
    </sheetView>
  </sheetViews>
  <sheetFormatPr baseColWidth="10" defaultRowHeight="12.75" x14ac:dyDescent="0.25"/>
  <cols>
    <col min="1" max="1" width="17.85546875" style="12" bestFit="1" customWidth="1"/>
    <col min="2" max="2" width="26" style="12" customWidth="1"/>
    <col min="3" max="3" width="20.28515625" style="12" customWidth="1"/>
    <col min="4" max="4" width="27.42578125" style="12" customWidth="1"/>
    <col min="5" max="5" width="19.5703125" style="12" customWidth="1"/>
    <col min="6" max="8" width="14.85546875" style="12" customWidth="1"/>
    <col min="9" max="9" width="11.42578125" style="15" hidden="1" customWidth="1"/>
    <col min="10" max="10" width="12.140625" style="15" hidden="1" customWidth="1"/>
    <col min="11" max="11" width="11.42578125" style="15" hidden="1" customWidth="1"/>
    <col min="12" max="12" width="7.140625" style="15" hidden="1" customWidth="1"/>
    <col min="13" max="13" width="14.140625" style="15" hidden="1" customWidth="1"/>
    <col min="14" max="14" width="1.5703125" style="15" hidden="1" customWidth="1"/>
    <col min="15" max="15" width="1.85546875" style="16" hidden="1" customWidth="1"/>
    <col min="16" max="16" width="3.42578125" style="15" hidden="1" customWidth="1"/>
    <col min="17" max="16384" width="11.42578125" style="15"/>
  </cols>
  <sheetData>
    <row r="1" spans="1:16" x14ac:dyDescent="0.25">
      <c r="A1" s="42"/>
      <c r="B1" s="44" t="s">
        <v>70</v>
      </c>
      <c r="C1" s="44"/>
      <c r="D1" s="44"/>
      <c r="E1" s="44"/>
      <c r="F1" s="44"/>
      <c r="G1" s="13" t="s">
        <v>71</v>
      </c>
      <c r="H1" s="13" t="s">
        <v>84</v>
      </c>
    </row>
    <row r="2" spans="1:16" x14ac:dyDescent="0.25">
      <c r="A2" s="42"/>
      <c r="B2" s="43" t="s">
        <v>72</v>
      </c>
      <c r="C2" s="43"/>
      <c r="D2" s="43"/>
      <c r="E2" s="43"/>
      <c r="F2" s="43"/>
      <c r="G2" s="13" t="s">
        <v>67</v>
      </c>
      <c r="H2" s="13">
        <v>2</v>
      </c>
    </row>
    <row r="3" spans="1:16" x14ac:dyDescent="0.25">
      <c r="A3" s="42"/>
      <c r="B3" s="43"/>
      <c r="C3" s="43"/>
      <c r="D3" s="43"/>
      <c r="E3" s="43"/>
      <c r="F3" s="43"/>
      <c r="G3" s="13" t="s">
        <v>68</v>
      </c>
      <c r="H3" s="14">
        <v>44396</v>
      </c>
    </row>
    <row r="4" spans="1:16" x14ac:dyDescent="0.25">
      <c r="A4" s="42"/>
      <c r="B4" s="43"/>
      <c r="C4" s="43"/>
      <c r="D4" s="43"/>
      <c r="E4" s="43"/>
      <c r="F4" s="43"/>
      <c r="G4" s="40" t="s">
        <v>69</v>
      </c>
      <c r="H4" s="41"/>
    </row>
    <row r="5" spans="1:16" x14ac:dyDescent="0.25">
      <c r="A5" s="45"/>
      <c r="B5" s="45"/>
      <c r="C5" s="45"/>
      <c r="D5" s="45"/>
      <c r="E5" s="45"/>
      <c r="F5" s="45"/>
      <c r="G5" s="45"/>
      <c r="H5" s="46"/>
    </row>
    <row r="6" spans="1:16" ht="29.25" customHeight="1" x14ac:dyDescent="0.25">
      <c r="A6" s="1" t="s">
        <v>0</v>
      </c>
      <c r="B6" s="1" t="s">
        <v>14</v>
      </c>
      <c r="C6" s="1" t="s">
        <v>1</v>
      </c>
      <c r="D6" s="1" t="s">
        <v>2</v>
      </c>
      <c r="E6" s="1" t="s">
        <v>3</v>
      </c>
      <c r="F6" s="34" t="s">
        <v>27</v>
      </c>
      <c r="G6" s="35"/>
      <c r="H6" s="36"/>
      <c r="I6" s="2" t="s">
        <v>44</v>
      </c>
      <c r="J6" s="3" t="s">
        <v>45</v>
      </c>
      <c r="L6" s="4" t="s">
        <v>48</v>
      </c>
      <c r="M6" s="5" t="s">
        <v>3</v>
      </c>
      <c r="N6" s="5" t="s">
        <v>46</v>
      </c>
      <c r="O6" s="6" t="s">
        <v>47</v>
      </c>
    </row>
    <row r="7" spans="1:16" ht="25.5" x14ac:dyDescent="0.25">
      <c r="A7" s="8" t="s">
        <v>106</v>
      </c>
      <c r="B7" s="8" t="s">
        <v>111</v>
      </c>
      <c r="C7" s="8" t="s">
        <v>108</v>
      </c>
      <c r="D7" s="8" t="s">
        <v>109</v>
      </c>
      <c r="E7" s="8" t="s">
        <v>110</v>
      </c>
      <c r="F7" s="37" t="s">
        <v>51</v>
      </c>
      <c r="G7" s="38"/>
      <c r="H7" s="39"/>
      <c r="I7" s="5"/>
      <c r="J7" s="5"/>
      <c r="L7" s="5"/>
      <c r="M7" s="5"/>
      <c r="N7" s="5"/>
      <c r="O7" s="6"/>
    </row>
    <row r="8" spans="1:16" s="17" customFormat="1" ht="25.5" x14ac:dyDescent="0.25">
      <c r="A8" s="8" t="s">
        <v>10</v>
      </c>
      <c r="B8" s="8" t="s">
        <v>24</v>
      </c>
      <c r="C8" s="8" t="s">
        <v>25</v>
      </c>
      <c r="D8" s="8" t="s">
        <v>26</v>
      </c>
      <c r="E8" s="8" t="s">
        <v>62</v>
      </c>
      <c r="F8" s="37" t="s">
        <v>51</v>
      </c>
      <c r="G8" s="38"/>
      <c r="H8" s="39"/>
      <c r="I8" s="17">
        <f>0.05*70/0.3</f>
        <v>11.666666666666668</v>
      </c>
      <c r="J8" s="17">
        <f>I8/0.15</f>
        <v>77.777777777777786</v>
      </c>
      <c r="K8" s="17">
        <v>0.01</v>
      </c>
      <c r="L8" s="17">
        <v>65</v>
      </c>
      <c r="M8" s="17">
        <v>0.15</v>
      </c>
      <c r="N8" s="17">
        <v>150</v>
      </c>
      <c r="O8" s="18">
        <f>N8/L8*0.15</f>
        <v>0.34615384615384609</v>
      </c>
      <c r="P8" s="17">
        <f>(0.03*70)/0.2</f>
        <v>10.5</v>
      </c>
    </row>
    <row r="9" spans="1:16" s="19" customFormat="1" ht="38.25" x14ac:dyDescent="0.25">
      <c r="A9" s="8" t="s">
        <v>7</v>
      </c>
      <c r="B9" s="8" t="s">
        <v>21</v>
      </c>
      <c r="C9" s="8" t="s">
        <v>22</v>
      </c>
      <c r="D9" s="8" t="s">
        <v>23</v>
      </c>
      <c r="E9" s="8" t="s">
        <v>61</v>
      </c>
      <c r="F9" s="37" t="s">
        <v>51</v>
      </c>
      <c r="G9" s="38"/>
      <c r="H9" s="39"/>
      <c r="L9" s="17">
        <v>84</v>
      </c>
      <c r="M9" s="17">
        <v>5</v>
      </c>
      <c r="N9" s="17">
        <v>20</v>
      </c>
      <c r="O9" s="18">
        <f>N9/L9*5</f>
        <v>1.1904761904761905</v>
      </c>
    </row>
    <row r="10" spans="1:16" ht="25.5" x14ac:dyDescent="0.25">
      <c r="A10" s="7" t="s">
        <v>5</v>
      </c>
      <c r="B10" s="7" t="s">
        <v>13</v>
      </c>
      <c r="C10" s="7" t="s">
        <v>15</v>
      </c>
      <c r="D10" s="7" t="s">
        <v>16</v>
      </c>
      <c r="E10" s="7" t="s">
        <v>59</v>
      </c>
      <c r="F10" s="37" t="s">
        <v>50</v>
      </c>
      <c r="G10" s="38"/>
      <c r="H10" s="39"/>
      <c r="P10" s="15">
        <f>(0.5*70*60)/32</f>
        <v>65.625</v>
      </c>
    </row>
    <row r="11" spans="1:16" ht="25.5" x14ac:dyDescent="0.25">
      <c r="A11" s="8" t="s">
        <v>11</v>
      </c>
      <c r="B11" s="8" t="s">
        <v>35</v>
      </c>
      <c r="C11" s="8" t="s">
        <v>36</v>
      </c>
      <c r="D11" s="7" t="s">
        <v>37</v>
      </c>
      <c r="E11" s="8" t="s">
        <v>64</v>
      </c>
      <c r="F11" s="37" t="s">
        <v>35</v>
      </c>
      <c r="G11" s="38"/>
      <c r="H11" s="39"/>
    </row>
    <row r="12" spans="1:16" ht="25.5" x14ac:dyDescent="0.25">
      <c r="A12" s="8" t="s">
        <v>9</v>
      </c>
      <c r="B12" s="8" t="s">
        <v>17</v>
      </c>
      <c r="C12" s="8" t="s">
        <v>86</v>
      </c>
      <c r="D12" s="8" t="s">
        <v>87</v>
      </c>
      <c r="E12" s="8" t="s">
        <v>88</v>
      </c>
      <c r="F12" s="37" t="s">
        <v>51</v>
      </c>
      <c r="G12" s="38"/>
      <c r="H12" s="39"/>
    </row>
    <row r="13" spans="1:16" ht="25.5" x14ac:dyDescent="0.25">
      <c r="A13" s="7" t="s">
        <v>4</v>
      </c>
      <c r="B13" s="7" t="s">
        <v>20</v>
      </c>
      <c r="C13" s="7" t="s">
        <v>58</v>
      </c>
      <c r="D13" s="7" t="s">
        <v>104</v>
      </c>
      <c r="E13" s="7" t="s">
        <v>105</v>
      </c>
      <c r="F13" s="37" t="s">
        <v>49</v>
      </c>
      <c r="G13" s="38"/>
      <c r="H13" s="39"/>
    </row>
    <row r="14" spans="1:16" ht="25.5" x14ac:dyDescent="0.25">
      <c r="A14" s="11" t="s">
        <v>41</v>
      </c>
      <c r="B14" s="10" t="s">
        <v>53</v>
      </c>
      <c r="C14" s="10" t="s">
        <v>42</v>
      </c>
      <c r="D14" s="10" t="s">
        <v>54</v>
      </c>
      <c r="E14" s="8" t="s">
        <v>66</v>
      </c>
      <c r="F14" s="37" t="s">
        <v>55</v>
      </c>
      <c r="G14" s="38"/>
      <c r="H14" s="39"/>
    </row>
    <row r="15" spans="1:16" ht="25.5" x14ac:dyDescent="0.25">
      <c r="A15" s="8" t="s">
        <v>8</v>
      </c>
      <c r="B15" s="8" t="s">
        <v>28</v>
      </c>
      <c r="C15" s="8" t="s">
        <v>29</v>
      </c>
      <c r="D15" s="8" t="s">
        <v>30</v>
      </c>
      <c r="E15" s="9" t="s">
        <v>63</v>
      </c>
      <c r="F15" s="37" t="s">
        <v>52</v>
      </c>
      <c r="G15" s="38"/>
      <c r="H15" s="39"/>
    </row>
    <row r="16" spans="1:16" ht="25.5" x14ac:dyDescent="0.25">
      <c r="A16" s="8" t="s">
        <v>6</v>
      </c>
      <c r="B16" s="8" t="s">
        <v>17</v>
      </c>
      <c r="C16" s="8" t="s">
        <v>18</v>
      </c>
      <c r="D16" s="8" t="s">
        <v>19</v>
      </c>
      <c r="E16" s="8" t="s">
        <v>60</v>
      </c>
      <c r="F16" s="37" t="s">
        <v>51</v>
      </c>
      <c r="G16" s="38"/>
      <c r="H16" s="39"/>
    </row>
    <row r="17" spans="1:8" ht="25.5" x14ac:dyDescent="0.25">
      <c r="A17" s="8" t="s">
        <v>12</v>
      </c>
      <c r="B17" s="8" t="s">
        <v>31</v>
      </c>
      <c r="C17" s="8" t="s">
        <v>32</v>
      </c>
      <c r="D17" s="7" t="s">
        <v>33</v>
      </c>
      <c r="E17" s="8" t="s">
        <v>65</v>
      </c>
      <c r="F17" s="37" t="s">
        <v>34</v>
      </c>
      <c r="G17" s="38"/>
      <c r="H17" s="39"/>
    </row>
    <row r="18" spans="1:8" ht="25.5" x14ac:dyDescent="0.25">
      <c r="A18" s="10" t="s">
        <v>91</v>
      </c>
      <c r="B18" s="10" t="s">
        <v>92</v>
      </c>
      <c r="C18" s="8" t="s">
        <v>93</v>
      </c>
      <c r="D18" s="10" t="s">
        <v>94</v>
      </c>
      <c r="E18" s="8" t="s">
        <v>103</v>
      </c>
      <c r="F18" s="37" t="s">
        <v>35</v>
      </c>
      <c r="G18" s="38"/>
      <c r="H18" s="39"/>
    </row>
    <row r="19" spans="1:8" ht="25.5" x14ac:dyDescent="0.25">
      <c r="A19" s="11" t="s">
        <v>43</v>
      </c>
      <c r="B19" s="10" t="s">
        <v>35</v>
      </c>
      <c r="C19" s="8" t="s">
        <v>56</v>
      </c>
      <c r="D19" s="10" t="s">
        <v>57</v>
      </c>
      <c r="E19" s="20">
        <v>0.03</v>
      </c>
      <c r="F19" s="37" t="s">
        <v>35</v>
      </c>
      <c r="G19" s="38"/>
      <c r="H19" s="39"/>
    </row>
    <row r="20" spans="1:8" ht="25.5" x14ac:dyDescent="0.25">
      <c r="A20" s="11" t="s">
        <v>89</v>
      </c>
      <c r="B20" s="10" t="s">
        <v>35</v>
      </c>
      <c r="C20" s="8" t="s">
        <v>56</v>
      </c>
      <c r="D20" s="10" t="s">
        <v>90</v>
      </c>
      <c r="E20" s="20">
        <v>7.0000000000000007E-2</v>
      </c>
      <c r="F20" s="37" t="s">
        <v>35</v>
      </c>
      <c r="G20" s="38"/>
      <c r="H20" s="39"/>
    </row>
    <row r="21" spans="1:8" ht="25.5" x14ac:dyDescent="0.25">
      <c r="A21" s="7" t="s">
        <v>38</v>
      </c>
      <c r="B21" s="10" t="s">
        <v>39</v>
      </c>
      <c r="C21" s="7" t="s">
        <v>112</v>
      </c>
      <c r="D21" s="7" t="s">
        <v>113</v>
      </c>
      <c r="E21" s="8" t="s">
        <v>114</v>
      </c>
      <c r="F21" s="37" t="s">
        <v>40</v>
      </c>
      <c r="G21" s="38"/>
      <c r="H21" s="39"/>
    </row>
  </sheetData>
  <mergeCells count="21">
    <mergeCell ref="F20:H20"/>
    <mergeCell ref="F21:H21"/>
    <mergeCell ref="G4:H4"/>
    <mergeCell ref="A1:A4"/>
    <mergeCell ref="B2:F4"/>
    <mergeCell ref="B1:F1"/>
    <mergeCell ref="F16:H16"/>
    <mergeCell ref="F17:H17"/>
    <mergeCell ref="F18:H18"/>
    <mergeCell ref="F19:H19"/>
    <mergeCell ref="A5:H5"/>
    <mergeCell ref="F11:H11"/>
    <mergeCell ref="F12:H12"/>
    <mergeCell ref="F13:H13"/>
    <mergeCell ref="F14:H14"/>
    <mergeCell ref="F15:H15"/>
    <mergeCell ref="F6:H6"/>
    <mergeCell ref="F8:H8"/>
    <mergeCell ref="F9:H9"/>
    <mergeCell ref="F10:H10"/>
    <mergeCell ref="F7:H7"/>
  </mergeCells>
  <pageMargins left="0.7" right="0.7" top="0.75" bottom="0.75" header="0.3" footer="0.3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view="pageBreakPreview" zoomScale="110" zoomScaleNormal="100" zoomScaleSheetLayoutView="110" workbookViewId="0">
      <selection activeCell="C12" sqref="C12"/>
    </sheetView>
  </sheetViews>
  <sheetFormatPr baseColWidth="10" defaultRowHeight="15" x14ac:dyDescent="0.25"/>
  <cols>
    <col min="1" max="1" width="20.140625" customWidth="1"/>
    <col min="2" max="2" width="31" customWidth="1"/>
    <col min="3" max="3" width="13.7109375" bestFit="1" customWidth="1"/>
    <col min="4" max="4" width="3.140625" customWidth="1"/>
    <col min="5" max="5" width="18.140625" style="21" bestFit="1" customWidth="1"/>
    <col min="6" max="6" width="11.42578125" style="21"/>
    <col min="7" max="7" width="3.140625" style="21" customWidth="1"/>
    <col min="8" max="8" width="20.7109375" style="21" bestFit="1" customWidth="1"/>
  </cols>
  <sheetData>
    <row r="1" spans="1:8" ht="18.75" x14ac:dyDescent="0.3">
      <c r="A1" s="47" t="s">
        <v>99</v>
      </c>
      <c r="B1" s="47"/>
      <c r="C1" s="47"/>
      <c r="D1" s="47"/>
      <c r="E1" s="47"/>
      <c r="F1" s="47"/>
      <c r="G1" s="47"/>
      <c r="H1" s="47"/>
    </row>
    <row r="3" spans="1:8" s="21" customFormat="1" x14ac:dyDescent="0.25">
      <c r="A3" s="32" t="s">
        <v>0</v>
      </c>
      <c r="B3" s="32" t="s">
        <v>14</v>
      </c>
      <c r="C3" s="31" t="s">
        <v>3</v>
      </c>
      <c r="E3" s="30" t="s">
        <v>98</v>
      </c>
      <c r="F3" s="30" t="s">
        <v>48</v>
      </c>
      <c r="H3" s="29" t="s">
        <v>97</v>
      </c>
    </row>
    <row r="4" spans="1:8" s="21" customFormat="1" x14ac:dyDescent="0.25">
      <c r="A4" s="8" t="s">
        <v>106</v>
      </c>
      <c r="B4" s="8" t="s">
        <v>111</v>
      </c>
      <c r="C4" s="31">
        <v>50</v>
      </c>
      <c r="E4" s="23"/>
      <c r="F4" s="23"/>
      <c r="H4" s="22">
        <f>ROUNDUP(E4*F4*60/C4,0)</f>
        <v>0</v>
      </c>
    </row>
    <row r="5" spans="1:8" x14ac:dyDescent="0.25">
      <c r="A5" s="24" t="s">
        <v>10</v>
      </c>
      <c r="B5" s="24" t="s">
        <v>24</v>
      </c>
      <c r="C5" s="27">
        <v>2000</v>
      </c>
      <c r="E5" s="23"/>
      <c r="F5" s="23"/>
      <c r="H5" s="22">
        <f>ROUNDUP(E5*F5*60/C5,0)</f>
        <v>0</v>
      </c>
    </row>
    <row r="6" spans="1:8" ht="45" x14ac:dyDescent="0.25">
      <c r="A6" s="24" t="s">
        <v>7</v>
      </c>
      <c r="B6" s="24" t="s">
        <v>21</v>
      </c>
      <c r="C6" s="27">
        <v>1600</v>
      </c>
      <c r="E6" s="23"/>
      <c r="F6" s="23"/>
      <c r="H6" s="22">
        <f>ROUNDUP(E6*F6*60/C6,0)</f>
        <v>0</v>
      </c>
    </row>
    <row r="7" spans="1:8" x14ac:dyDescent="0.25">
      <c r="A7" s="28" t="s">
        <v>5</v>
      </c>
      <c r="B7" s="28" t="s">
        <v>13</v>
      </c>
      <c r="C7" s="28">
        <v>5</v>
      </c>
      <c r="E7" s="23"/>
      <c r="F7" s="23"/>
      <c r="H7" s="22">
        <f>ROUNDUP(E7*F7/C7,0)</f>
        <v>0</v>
      </c>
    </row>
    <row r="8" spans="1:8" x14ac:dyDescent="0.25">
      <c r="A8" s="24" t="s">
        <v>11</v>
      </c>
      <c r="B8" s="24" t="s">
        <v>35</v>
      </c>
      <c r="C8" s="24">
        <v>1</v>
      </c>
      <c r="E8" s="23"/>
      <c r="F8" s="23"/>
      <c r="H8" s="22">
        <f>ROUNDUP(E8*F8/C8,0)</f>
        <v>0</v>
      </c>
    </row>
    <row r="9" spans="1:8" x14ac:dyDescent="0.25">
      <c r="A9" s="24" t="s">
        <v>9</v>
      </c>
      <c r="B9" s="24" t="s">
        <v>17</v>
      </c>
      <c r="C9" s="24">
        <v>10</v>
      </c>
      <c r="E9" s="23"/>
      <c r="F9" s="23"/>
      <c r="H9" s="22">
        <f>ROUNDUP(E9*F9/C9,0)</f>
        <v>0</v>
      </c>
    </row>
    <row r="10" spans="1:8" x14ac:dyDescent="0.25">
      <c r="A10" s="28" t="s">
        <v>4</v>
      </c>
      <c r="B10" s="28" t="s">
        <v>20</v>
      </c>
      <c r="C10" s="28">
        <v>0.2</v>
      </c>
      <c r="E10" s="23"/>
      <c r="F10" s="23"/>
      <c r="H10" s="22">
        <f>ROUNDUP(E10*F10/C10,0)</f>
        <v>0</v>
      </c>
    </row>
    <row r="11" spans="1:8" x14ac:dyDescent="0.25">
      <c r="A11" s="26" t="s">
        <v>41</v>
      </c>
      <c r="B11" s="25" t="s">
        <v>53</v>
      </c>
      <c r="C11" s="24">
        <v>0.1</v>
      </c>
      <c r="E11" s="23"/>
      <c r="F11" s="23"/>
      <c r="H11" s="22" t="s">
        <v>96</v>
      </c>
    </row>
    <row r="12" spans="1:8" x14ac:dyDescent="0.25">
      <c r="A12" s="24" t="s">
        <v>8</v>
      </c>
      <c r="B12" s="24" t="s">
        <v>28</v>
      </c>
      <c r="C12" s="27">
        <v>400</v>
      </c>
      <c r="E12" s="23"/>
      <c r="F12" s="23"/>
      <c r="H12" s="22">
        <f>ROUNDUP(E12*F12*60/C12,0)</f>
        <v>0</v>
      </c>
    </row>
    <row r="13" spans="1:8" x14ac:dyDescent="0.25">
      <c r="A13" s="24" t="s">
        <v>6</v>
      </c>
      <c r="B13" s="24" t="s">
        <v>17</v>
      </c>
      <c r="C13" s="24">
        <v>32</v>
      </c>
      <c r="E13" s="23"/>
      <c r="F13" s="23"/>
      <c r="H13" s="22">
        <f>ROUNDUP(E13*F13*60/C13,0)</f>
        <v>0</v>
      </c>
    </row>
    <row r="14" spans="1:8" x14ac:dyDescent="0.25">
      <c r="A14" s="24" t="s">
        <v>12</v>
      </c>
      <c r="B14" s="24" t="s">
        <v>31</v>
      </c>
      <c r="C14" s="24">
        <v>0.8</v>
      </c>
      <c r="E14" s="23"/>
      <c r="F14" s="23"/>
      <c r="H14" s="22">
        <v>10</v>
      </c>
    </row>
    <row r="15" spans="1:8" x14ac:dyDescent="0.25">
      <c r="A15" s="25" t="s">
        <v>38</v>
      </c>
      <c r="B15" s="25" t="s">
        <v>39</v>
      </c>
      <c r="C15" s="25">
        <f>6000/300</f>
        <v>20</v>
      </c>
      <c r="E15" s="23"/>
      <c r="F15" s="23"/>
      <c r="H15" s="22">
        <v>50</v>
      </c>
    </row>
    <row r="17" spans="1:8" ht="58.5" customHeight="1" x14ac:dyDescent="0.25">
      <c r="A17" s="48" t="s">
        <v>95</v>
      </c>
      <c r="B17" s="48"/>
      <c r="C17" s="48"/>
      <c r="D17" s="48"/>
      <c r="E17" s="48"/>
      <c r="F17" s="48"/>
      <c r="G17" s="48"/>
      <c r="H17" s="48"/>
    </row>
  </sheetData>
  <mergeCells count="2">
    <mergeCell ref="A1:H1"/>
    <mergeCell ref="A17:H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view="pageBreakPreview" zoomScale="110" zoomScaleNormal="100" zoomScaleSheetLayoutView="110" workbookViewId="0">
      <selection activeCell="F4" sqref="F4"/>
    </sheetView>
  </sheetViews>
  <sheetFormatPr baseColWidth="10" defaultRowHeight="15" x14ac:dyDescent="0.25"/>
  <cols>
    <col min="1" max="1" width="19.140625" bestFit="1" customWidth="1"/>
    <col min="2" max="2" width="29.140625" customWidth="1"/>
    <col min="3" max="3" width="13.7109375" bestFit="1" customWidth="1"/>
    <col min="4" max="4" width="4.7109375" customWidth="1"/>
    <col min="5" max="5" width="16.140625" style="21" bestFit="1" customWidth="1"/>
    <col min="6" max="6" width="11.42578125" style="21"/>
    <col min="7" max="7" width="4.140625" style="21" customWidth="1"/>
    <col min="8" max="8" width="16.140625" style="21" bestFit="1" customWidth="1"/>
  </cols>
  <sheetData>
    <row r="1" spans="1:8" ht="18.75" x14ac:dyDescent="0.3">
      <c r="A1" s="49" t="s">
        <v>100</v>
      </c>
      <c r="B1" s="49"/>
      <c r="C1" s="49"/>
      <c r="D1" s="49"/>
      <c r="E1" s="49"/>
      <c r="F1" s="49"/>
      <c r="G1" s="49"/>
      <c r="H1" s="49"/>
    </row>
    <row r="3" spans="1:8" x14ac:dyDescent="0.25">
      <c r="A3" s="32" t="s">
        <v>0</v>
      </c>
      <c r="B3" s="32" t="s">
        <v>14</v>
      </c>
      <c r="C3" s="31" t="s">
        <v>3</v>
      </c>
      <c r="D3" s="21"/>
      <c r="E3" s="30" t="s">
        <v>97</v>
      </c>
      <c r="F3" s="30" t="s">
        <v>48</v>
      </c>
      <c r="H3" s="29" t="s">
        <v>101</v>
      </c>
    </row>
    <row r="4" spans="1:8" x14ac:dyDescent="0.25">
      <c r="A4" s="8" t="s">
        <v>106</v>
      </c>
      <c r="B4" s="8" t="s">
        <v>107</v>
      </c>
      <c r="C4" s="31">
        <v>50</v>
      </c>
      <c r="D4" s="21"/>
      <c r="E4" s="23"/>
      <c r="F4" s="23"/>
      <c r="H4" s="33" t="e">
        <f>E4*C4/(60*F4)</f>
        <v>#DIV/0!</v>
      </c>
    </row>
    <row r="5" spans="1:8" x14ac:dyDescent="0.25">
      <c r="A5" s="24" t="s">
        <v>10</v>
      </c>
      <c r="B5" s="24" t="s">
        <v>24</v>
      </c>
      <c r="C5" s="27">
        <v>2000</v>
      </c>
      <c r="E5" s="23"/>
      <c r="F5" s="23"/>
      <c r="H5" s="33" t="e">
        <f>E5*C5/(60*F5)</f>
        <v>#DIV/0!</v>
      </c>
    </row>
    <row r="6" spans="1:8" ht="45" x14ac:dyDescent="0.25">
      <c r="A6" s="24" t="s">
        <v>7</v>
      </c>
      <c r="B6" s="24" t="s">
        <v>21</v>
      </c>
      <c r="C6" s="27">
        <v>1600</v>
      </c>
      <c r="E6" s="23"/>
      <c r="F6" s="23"/>
      <c r="H6" s="33" t="e">
        <f>E6*C6/(60*F6)</f>
        <v>#DIV/0!</v>
      </c>
    </row>
    <row r="7" spans="1:8" x14ac:dyDescent="0.25">
      <c r="A7" s="28" t="s">
        <v>5</v>
      </c>
      <c r="B7" s="28" t="s">
        <v>13</v>
      </c>
      <c r="C7" s="28">
        <v>5</v>
      </c>
      <c r="E7" s="23"/>
      <c r="F7" s="23"/>
      <c r="H7" s="33" t="e">
        <f>E7*C7/F7</f>
        <v>#DIV/0!</v>
      </c>
    </row>
    <row r="8" spans="1:8" x14ac:dyDescent="0.25">
      <c r="A8" s="24" t="s">
        <v>11</v>
      </c>
      <c r="B8" s="24" t="s">
        <v>35</v>
      </c>
      <c r="C8" s="24">
        <v>1</v>
      </c>
      <c r="E8" s="23"/>
      <c r="F8" s="23"/>
      <c r="H8" s="22">
        <f>ROUNDUP(E8*F8/C8,0)</f>
        <v>0</v>
      </c>
    </row>
    <row r="9" spans="1:8" x14ac:dyDescent="0.25">
      <c r="A9" s="24" t="s">
        <v>9</v>
      </c>
      <c r="B9" s="24" t="s">
        <v>17</v>
      </c>
      <c r="C9" s="24">
        <v>10</v>
      </c>
      <c r="E9" s="23"/>
      <c r="F9" s="23"/>
      <c r="H9" s="33" t="e">
        <f>E9*C9/(60*F9)</f>
        <v>#DIV/0!</v>
      </c>
    </row>
    <row r="10" spans="1:8" x14ac:dyDescent="0.25">
      <c r="A10" s="28" t="s">
        <v>4</v>
      </c>
      <c r="B10" s="28" t="s">
        <v>20</v>
      </c>
      <c r="C10" s="28">
        <v>0.3</v>
      </c>
      <c r="E10" s="23"/>
      <c r="F10" s="23"/>
      <c r="H10" s="33" t="e">
        <f>ROUND(E10*C10/F10,2)</f>
        <v>#DIV/0!</v>
      </c>
    </row>
    <row r="11" spans="1:8" x14ac:dyDescent="0.25">
      <c r="A11" s="26" t="s">
        <v>41</v>
      </c>
      <c r="B11" s="25" t="s">
        <v>53</v>
      </c>
      <c r="C11" s="24">
        <v>0.1</v>
      </c>
      <c r="E11" s="23"/>
      <c r="F11" s="23"/>
      <c r="H11" s="22" t="s">
        <v>96</v>
      </c>
    </row>
    <row r="12" spans="1:8" x14ac:dyDescent="0.25">
      <c r="A12" s="24" t="s">
        <v>8</v>
      </c>
      <c r="B12" s="24" t="s">
        <v>28</v>
      </c>
      <c r="C12" s="27">
        <v>400</v>
      </c>
      <c r="E12" s="23"/>
      <c r="F12" s="23"/>
      <c r="H12" s="33" t="e">
        <f>E12*C12/(60*F12)</f>
        <v>#DIV/0!</v>
      </c>
    </row>
    <row r="13" spans="1:8" x14ac:dyDescent="0.25">
      <c r="A13" s="24" t="s">
        <v>6</v>
      </c>
      <c r="B13" s="24" t="s">
        <v>17</v>
      </c>
      <c r="C13" s="24">
        <v>32</v>
      </c>
      <c r="E13" s="23"/>
      <c r="F13" s="23"/>
      <c r="H13" s="33" t="e">
        <f>E13*C13/(60*F13)</f>
        <v>#DIV/0!</v>
      </c>
    </row>
    <row r="14" spans="1:8" x14ac:dyDescent="0.25">
      <c r="A14" s="24" t="s">
        <v>12</v>
      </c>
      <c r="B14" s="24" t="s">
        <v>31</v>
      </c>
      <c r="C14" s="24">
        <v>0.8</v>
      </c>
      <c r="E14" s="23"/>
      <c r="F14" s="23"/>
      <c r="H14" s="22">
        <v>10</v>
      </c>
    </row>
    <row r="15" spans="1:8" x14ac:dyDescent="0.25">
      <c r="A15" s="25" t="s">
        <v>38</v>
      </c>
      <c r="B15" s="25" t="s">
        <v>39</v>
      </c>
      <c r="C15" s="25">
        <f>6000/300</f>
        <v>20</v>
      </c>
      <c r="E15" s="23"/>
      <c r="F15" s="23"/>
      <c r="H15" s="22">
        <v>50</v>
      </c>
    </row>
    <row r="17" spans="1:8" ht="71.25" customHeight="1" x14ac:dyDescent="0.25">
      <c r="A17" s="48" t="s">
        <v>102</v>
      </c>
      <c r="B17" s="48"/>
      <c r="C17" s="48"/>
      <c r="D17" s="48"/>
      <c r="E17" s="48"/>
      <c r="F17" s="48"/>
      <c r="G17" s="48"/>
      <c r="H17" s="48"/>
    </row>
  </sheetData>
  <mergeCells count="2">
    <mergeCell ref="A1:H1"/>
    <mergeCell ref="A17:H1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9" workbookViewId="0">
      <selection activeCell="A10" sqref="A10:C10"/>
    </sheetView>
  </sheetViews>
  <sheetFormatPr baseColWidth="10" defaultRowHeight="12.75" x14ac:dyDescent="0.25"/>
  <cols>
    <col min="1" max="16384" width="11.42578125" style="15"/>
  </cols>
  <sheetData>
    <row r="1" spans="1:9" ht="16.5" customHeight="1" x14ac:dyDescent="0.25">
      <c r="A1" s="53"/>
      <c r="B1" s="56" t="s">
        <v>73</v>
      </c>
      <c r="C1" s="57"/>
      <c r="D1" s="57"/>
      <c r="E1" s="57"/>
      <c r="F1" s="57"/>
      <c r="G1" s="58"/>
      <c r="H1" s="13" t="s">
        <v>71</v>
      </c>
      <c r="I1" s="13" t="s">
        <v>84</v>
      </c>
    </row>
    <row r="2" spans="1:9" ht="16.5" customHeight="1" x14ac:dyDescent="0.25">
      <c r="A2" s="54"/>
      <c r="B2" s="59" t="s">
        <v>72</v>
      </c>
      <c r="C2" s="60"/>
      <c r="D2" s="60"/>
      <c r="E2" s="60"/>
      <c r="F2" s="60"/>
      <c r="G2" s="61"/>
      <c r="H2" s="13" t="s">
        <v>67</v>
      </c>
      <c r="I2" s="13">
        <v>2</v>
      </c>
    </row>
    <row r="3" spans="1:9" ht="16.5" customHeight="1" x14ac:dyDescent="0.25">
      <c r="A3" s="54"/>
      <c r="B3" s="62"/>
      <c r="C3" s="63"/>
      <c r="D3" s="63"/>
      <c r="E3" s="63"/>
      <c r="F3" s="63"/>
      <c r="G3" s="64"/>
      <c r="H3" s="13" t="s">
        <v>68</v>
      </c>
      <c r="I3" s="14">
        <v>44396</v>
      </c>
    </row>
    <row r="4" spans="1:9" ht="16.5" customHeight="1" x14ac:dyDescent="0.25">
      <c r="A4" s="55"/>
      <c r="B4" s="65"/>
      <c r="C4" s="66"/>
      <c r="D4" s="66"/>
      <c r="E4" s="66"/>
      <c r="F4" s="66"/>
      <c r="G4" s="67"/>
      <c r="H4" s="40" t="s">
        <v>74</v>
      </c>
      <c r="I4" s="41"/>
    </row>
    <row r="5" spans="1:9" x14ac:dyDescent="0.25">
      <c r="A5" s="50"/>
      <c r="B5" s="51"/>
      <c r="C5" s="51"/>
      <c r="D5" s="51"/>
      <c r="E5" s="51"/>
      <c r="F5" s="51"/>
      <c r="G5" s="51"/>
      <c r="H5" s="51"/>
      <c r="I5" s="52"/>
    </row>
    <row r="6" spans="1:9" ht="12.75" customHeight="1" x14ac:dyDescent="0.25">
      <c r="A6" s="68" t="s">
        <v>75</v>
      </c>
      <c r="B6" s="69"/>
      <c r="C6" s="69"/>
      <c r="D6" s="69"/>
      <c r="E6" s="69"/>
      <c r="F6" s="69"/>
      <c r="G6" s="69"/>
      <c r="H6" s="69"/>
      <c r="I6" s="70"/>
    </row>
    <row r="7" spans="1:9" ht="12.75" customHeight="1" x14ac:dyDescent="0.25">
      <c r="A7" s="34" t="s">
        <v>76</v>
      </c>
      <c r="B7" s="35"/>
      <c r="C7" s="36"/>
      <c r="D7" s="34" t="s">
        <v>77</v>
      </c>
      <c r="E7" s="35"/>
      <c r="F7" s="36"/>
      <c r="G7" s="34" t="s">
        <v>78</v>
      </c>
      <c r="H7" s="35"/>
      <c r="I7" s="36"/>
    </row>
    <row r="8" spans="1:9" ht="68.25" customHeight="1" x14ac:dyDescent="0.25">
      <c r="A8" s="50">
        <v>1</v>
      </c>
      <c r="B8" s="51"/>
      <c r="C8" s="52"/>
      <c r="D8" s="71" t="s">
        <v>85</v>
      </c>
      <c r="E8" s="72"/>
      <c r="F8" s="73"/>
      <c r="G8" s="74">
        <v>44256</v>
      </c>
      <c r="H8" s="51"/>
      <c r="I8" s="52"/>
    </row>
    <row r="9" spans="1:9" ht="95.25" customHeight="1" x14ac:dyDescent="0.25">
      <c r="A9" s="50">
        <v>2</v>
      </c>
      <c r="B9" s="51"/>
      <c r="C9" s="52"/>
      <c r="D9" s="71" t="s">
        <v>115</v>
      </c>
      <c r="E9" s="72"/>
      <c r="F9" s="73"/>
      <c r="G9" s="74">
        <v>44396</v>
      </c>
      <c r="H9" s="77"/>
      <c r="I9" s="78"/>
    </row>
    <row r="10" spans="1:9" ht="179.25" customHeight="1" x14ac:dyDescent="0.2">
      <c r="A10" s="79" t="s">
        <v>116</v>
      </c>
      <c r="B10" s="80"/>
      <c r="C10" s="81"/>
      <c r="D10" s="79" t="s">
        <v>82</v>
      </c>
      <c r="E10" s="80"/>
      <c r="F10" s="81"/>
      <c r="G10" s="79" t="s">
        <v>83</v>
      </c>
      <c r="H10" s="80"/>
      <c r="I10" s="81"/>
    </row>
    <row r="11" spans="1:9" x14ac:dyDescent="0.25">
      <c r="A11" s="68" t="s">
        <v>79</v>
      </c>
      <c r="B11" s="75"/>
      <c r="C11" s="76"/>
      <c r="D11" s="68" t="s">
        <v>80</v>
      </c>
      <c r="E11" s="75"/>
      <c r="F11" s="76"/>
      <c r="G11" s="68" t="s">
        <v>81</v>
      </c>
      <c r="H11" s="75"/>
      <c r="I11" s="76"/>
    </row>
  </sheetData>
  <mergeCells count="21">
    <mergeCell ref="A11:C11"/>
    <mergeCell ref="D11:F11"/>
    <mergeCell ref="G11:I11"/>
    <mergeCell ref="A9:C9"/>
    <mergeCell ref="D9:F9"/>
    <mergeCell ref="G9:I9"/>
    <mergeCell ref="A10:C10"/>
    <mergeCell ref="D10:F10"/>
    <mergeCell ref="G10:I10"/>
    <mergeCell ref="A6:I6"/>
    <mergeCell ref="A7:C7"/>
    <mergeCell ref="D7:F7"/>
    <mergeCell ref="G7:I7"/>
    <mergeCell ref="A8:C8"/>
    <mergeCell ref="D8:F8"/>
    <mergeCell ref="G8:I8"/>
    <mergeCell ref="H4:I4"/>
    <mergeCell ref="A5:I5"/>
    <mergeCell ref="A1:A4"/>
    <mergeCell ref="B1:G1"/>
    <mergeCell ref="B2:G4"/>
  </mergeCells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Medicamentos_en_goteo_continuo</vt:lpstr>
      <vt:lpstr>Cálculo dosis en ml-hora_MED</vt:lpstr>
      <vt:lpstr>Calculo dosis por peso-ENF</vt:lpstr>
      <vt:lpstr>Control_de_cambios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Docente CAM</dc:creator>
  <cp:lastModifiedBy>00404</cp:lastModifiedBy>
  <cp:lastPrinted>2021-07-19T21:08:08Z</cp:lastPrinted>
  <dcterms:created xsi:type="dcterms:W3CDTF">2021-02-03T11:22:46Z</dcterms:created>
  <dcterms:modified xsi:type="dcterms:W3CDTF">2021-07-19T21:08:14Z</dcterms:modified>
</cp:coreProperties>
</file>